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CF Model" sheetId="1" state="visible" r:id="rId1"/>
    <sheet xmlns:r="http://schemas.openxmlformats.org/officeDocument/2006/relationships" name="Análisis Sensibilida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($#,##0)"/>
  </numFmts>
  <fonts count="14">
    <font>
      <name val="Calibri"/>
      <family val="2"/>
      <color theme="1"/>
      <sz val="11"/>
      <scheme val="minor"/>
    </font>
    <font>
      <name val="Arial"/>
      <b val="1"/>
      <color rgb="00000000"/>
      <sz val="18"/>
    </font>
    <font>
      <name val="Arial"/>
      <b val="1"/>
      <color rgb="00D4AF7A"/>
      <sz val="14"/>
    </font>
    <font>
      <name val="Arial"/>
      <color rgb="00000000"/>
      <sz val="11"/>
    </font>
    <font>
      <name val="Arial"/>
      <b val="1"/>
      <color rgb="000000FF"/>
      <sz val="11"/>
    </font>
    <font>
      <name val="Arial"/>
      <b val="1"/>
      <color rgb="00000000"/>
      <sz val="11"/>
    </font>
    <font>
      <name val="Arial"/>
      <color rgb="00666666"/>
      <sz val="11"/>
    </font>
    <font>
      <name val="Arial"/>
      <b val="1"/>
      <color rgb="00D4AF7A"/>
      <sz val="12"/>
    </font>
    <font>
      <name val="Arial"/>
      <b val="1"/>
      <color rgb="00D4AF7A"/>
      <sz val="13"/>
    </font>
    <font>
      <name val="Arial"/>
      <b val="1"/>
      <color rgb="00000000"/>
      <sz val="12"/>
    </font>
    <font>
      <name val="Arial"/>
      <b val="1"/>
      <color rgb="00000000"/>
      <sz val="13"/>
    </font>
    <font>
      <name val="Arial"/>
      <b val="1"/>
      <color rgb="00000000"/>
      <sz val="16"/>
    </font>
    <font>
      <name val="Arial"/>
      <b val="1"/>
      <color rgb="00000000"/>
      <sz val="10"/>
    </font>
    <font>
      <name val="Arial"/>
      <color rgb="00000000"/>
      <sz val="10"/>
    </font>
  </fonts>
  <fills count="5">
    <fill>
      <patternFill/>
    </fill>
    <fill>
      <patternFill patternType="gray125"/>
    </fill>
    <fill>
      <patternFill patternType="solid">
        <fgColor rgb="00F5EFE0"/>
        <bgColor rgb="00F5EFE0"/>
      </patternFill>
    </fill>
    <fill>
      <patternFill patternType="solid">
        <fgColor rgb="00FFFF00"/>
        <bgColor rgb="00FFFF00"/>
      </patternFill>
    </fill>
    <fill>
      <patternFill patternType="solid">
        <fgColor rgb="00F5F5F5"/>
        <b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3" borderId="0" applyProtection="1" pivotButton="0" quotePrefix="0" xfId="0">
      <protection locked="0" hidden="0"/>
    </xf>
    <xf numFmtId="165" fontId="4" fillId="3" borderId="0" applyProtection="1" pivotButton="0" quotePrefix="0" xfId="0">
      <protection locked="0" hidden="0"/>
    </xf>
    <xf numFmtId="0" fontId="5" fillId="4" borderId="0" pivotButton="0" quotePrefix="0" xfId="0"/>
    <xf numFmtId="0" fontId="5" fillId="4" borderId="0" applyAlignment="1" pivotButton="0" quotePrefix="0" xfId="0">
      <alignment horizontal="center"/>
    </xf>
    <xf numFmtId="164" fontId="3" fillId="0" borderId="0" pivotButton="0" quotePrefix="0" xfId="0"/>
    <xf numFmtId="0" fontId="6" fillId="0" borderId="0" pivotButton="0" quotePrefix="0" xfId="0"/>
    <xf numFmtId="164" fontId="6" fillId="0" borderId="0" pivotButton="0" quotePrefix="0" xfId="0"/>
    <xf numFmtId="166" fontId="3" fillId="0" borderId="0" pivotButton="0" quotePrefix="0" xfId="0"/>
    <xf numFmtId="0" fontId="5" fillId="0" borderId="0" pivotButton="0" quotePrefix="0" xfId="0"/>
    <xf numFmtId="164" fontId="5" fillId="0" borderId="0" pivotButton="0" quotePrefix="0" xfId="0"/>
    <xf numFmtId="0" fontId="7" fillId="2" borderId="0" pivotButton="0" quotePrefix="0" xfId="0"/>
    <xf numFmtId="164" fontId="5" fillId="2" borderId="0" pivotButton="0" quotePrefix="0" xfId="0"/>
    <xf numFmtId="0" fontId="8" fillId="2" borderId="0" pivotButton="0" quotePrefix="0" xfId="0"/>
    <xf numFmtId="164" fontId="9" fillId="2" borderId="0" pivotButton="0" quotePrefix="0" xfId="0"/>
    <xf numFmtId="0" fontId="2" fillId="2" borderId="0" pivotButton="0" quotePrefix="0" xfId="0"/>
    <xf numFmtId="164" fontId="10" fillId="2" borderId="0" pivotButton="0" quotePrefix="0" xfId="0"/>
    <xf numFmtId="0" fontId="11" fillId="2" borderId="0" pivotButton="0" quotePrefix="0" xfId="0"/>
    <xf numFmtId="0" fontId="7" fillId="0" borderId="0" pivotButton="0" quotePrefix="0" xfId="0"/>
    <xf numFmtId="0" fontId="12" fillId="4" borderId="0" pivotButton="0" quotePrefix="0" xfId="0"/>
    <xf numFmtId="165" fontId="12" fillId="4" borderId="0" applyAlignment="1" pivotButton="0" quotePrefix="0" xfId="0">
      <alignment horizontal="center"/>
    </xf>
    <xf numFmtId="165" fontId="12" fillId="4" borderId="0" pivotButton="0" quotePrefix="0" xfId="0"/>
    <xf numFmtId="164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LGF CONSULTING - MODELO DCF: TECHCORP</t>
        </is>
      </c>
    </row>
    <row r="2"/>
    <row r="3">
      <c r="A3" s="2" t="inlineStr">
        <is>
          <t>SUPUESTOS</t>
        </is>
      </c>
    </row>
    <row r="4"/>
    <row r="5">
      <c r="A5" s="3" t="inlineStr">
        <is>
          <t>EBIT Año 0 (millones $)</t>
        </is>
      </c>
      <c r="B5" s="4" t="n">
        <v>100</v>
      </c>
    </row>
    <row r="6">
      <c r="A6" s="3" t="inlineStr">
        <is>
          <t>Tasa de Crecimiento EBIT</t>
        </is>
      </c>
      <c r="B6" s="5" t="n">
        <v>0.1</v>
      </c>
    </row>
    <row r="7">
      <c r="A7" s="3" t="inlineStr">
        <is>
          <t>Tasa Impositiva</t>
        </is>
      </c>
      <c r="B7" s="5" t="n">
        <v>0.25</v>
      </c>
    </row>
    <row r="8">
      <c r="A8" s="3" t="inlineStr">
        <is>
          <t>D&amp;A (% de Ingresos)</t>
        </is>
      </c>
      <c r="B8" s="5" t="n">
        <v>0.05</v>
      </c>
    </row>
    <row r="9">
      <c r="A9" s="3" t="inlineStr">
        <is>
          <t>CAPEX (% de Ingresos)</t>
        </is>
      </c>
      <c r="B9" s="5" t="n">
        <v>0.04</v>
      </c>
    </row>
    <row r="10">
      <c r="A10" s="3" t="inlineStr">
        <is>
          <t>Cambio NWC (% Δ Ingresos)</t>
        </is>
      </c>
      <c r="B10" s="5" t="n">
        <v>0.02</v>
      </c>
    </row>
    <row r="11">
      <c r="A11" s="3" t="inlineStr">
        <is>
          <t>WACC</t>
        </is>
      </c>
      <c r="B11" s="4" t="n">
        <v>0.09</v>
      </c>
    </row>
    <row r="12">
      <c r="A12" s="3" t="inlineStr">
        <is>
          <t>Tasa Crecimiento Perpetuo (g)</t>
        </is>
      </c>
      <c r="B12" s="5" t="n">
        <v>0.025</v>
      </c>
    </row>
    <row r="13">
      <c r="A13" s="3" t="inlineStr">
        <is>
          <t>Efectivo (millones $)</t>
        </is>
      </c>
      <c r="B13" s="4" t="n">
        <v>50</v>
      </c>
    </row>
    <row r="14">
      <c r="A14" s="3" t="inlineStr">
        <is>
          <t>Deuda (millones $)</t>
        </is>
      </c>
      <c r="B14" s="4" t="n">
        <v>200</v>
      </c>
    </row>
    <row r="15"/>
    <row r="16"/>
    <row r="17">
      <c r="A17" s="2" t="inlineStr">
        <is>
          <t>PROYECCIONES DE FLUJO DE CAJA LIBRE</t>
        </is>
      </c>
    </row>
    <row r="18"/>
    <row r="19">
      <c r="A19" s="6" t="inlineStr">
        <is>
          <t>Concepto</t>
        </is>
      </c>
      <c r="B19" s="7" t="inlineStr">
        <is>
          <t>Año 1</t>
        </is>
      </c>
      <c r="C19" s="7" t="inlineStr">
        <is>
          <t>Año 2</t>
        </is>
      </c>
      <c r="D19" s="7" t="inlineStr">
        <is>
          <t>Año 3</t>
        </is>
      </c>
      <c r="E19" s="7" t="inlineStr">
        <is>
          <t>Año 4</t>
        </is>
      </c>
      <c r="F19" s="7" t="inlineStr">
        <is>
          <t>Año 5</t>
        </is>
      </c>
    </row>
    <row r="20">
      <c r="A20" s="3" t="inlineStr">
        <is>
          <t>EBIT</t>
        </is>
      </c>
      <c r="B20" s="8">
        <f>B5*(1+B6)</f>
        <v/>
      </c>
      <c r="C20" s="8">
        <f>B20*(1+$B$6)</f>
        <v/>
      </c>
      <c r="D20" s="8">
        <f>C20*(1+$B$6)</f>
        <v/>
      </c>
      <c r="E20" s="8">
        <f>D20*(1+$B$6)</f>
        <v/>
      </c>
      <c r="F20" s="8">
        <f>E20*(1+$B$6)</f>
        <v/>
      </c>
    </row>
    <row r="21">
      <c r="A21" s="9" t="inlineStr">
        <is>
          <t>Ingresos (EBIT/25%)</t>
        </is>
      </c>
      <c r="B21" s="10">
        <f>B20/0.25</f>
        <v/>
      </c>
      <c r="C21" s="10">
        <f>C20/0.25</f>
        <v/>
      </c>
      <c r="D21" s="10">
        <f>D20/0.25</f>
        <v/>
      </c>
      <c r="E21" s="10">
        <f>E20/0.25</f>
        <v/>
      </c>
      <c r="F21" s="10">
        <f>F20/0.25</f>
        <v/>
      </c>
    </row>
    <row r="22">
      <c r="A22" s="3" t="inlineStr">
        <is>
          <t>Menos: Impuestos</t>
        </is>
      </c>
      <c r="B22" s="11">
        <f>-B20*$B$7</f>
        <v/>
      </c>
      <c r="C22" s="11">
        <f>-C20*$B$7</f>
        <v/>
      </c>
      <c r="D22" s="11">
        <f>-D20*$B$7</f>
        <v/>
      </c>
      <c r="E22" s="11">
        <f>-E20*$B$7</f>
        <v/>
      </c>
      <c r="F22" s="11">
        <f>-F20*$B$7</f>
        <v/>
      </c>
    </row>
    <row r="23">
      <c r="A23" s="12" t="inlineStr">
        <is>
          <t>NOPAT</t>
        </is>
      </c>
      <c r="B23" s="13">
        <f>B20+B22</f>
        <v/>
      </c>
      <c r="C23" s="13">
        <f>C20+C22</f>
        <v/>
      </c>
      <c r="D23" s="13">
        <f>D20+D22</f>
        <v/>
      </c>
      <c r="E23" s="13">
        <f>E20+E22</f>
        <v/>
      </c>
      <c r="F23" s="13">
        <f>F20+F22</f>
        <v/>
      </c>
    </row>
    <row r="24">
      <c r="A24" s="3" t="inlineStr">
        <is>
          <t>Más: D&amp;A</t>
        </is>
      </c>
      <c r="B24" s="8">
        <f>B21*$B$8</f>
        <v/>
      </c>
      <c r="C24" s="8">
        <f>C21*$B$8</f>
        <v/>
      </c>
      <c r="D24" s="8">
        <f>D21*$B$8</f>
        <v/>
      </c>
      <c r="E24" s="8">
        <f>E21*$B$8</f>
        <v/>
      </c>
      <c r="F24" s="8">
        <f>F21*$B$8</f>
        <v/>
      </c>
    </row>
    <row r="25">
      <c r="A25" s="3" t="inlineStr">
        <is>
          <t>Menos: CAPEX</t>
        </is>
      </c>
      <c r="B25" s="11">
        <f>-B21*$B$9</f>
        <v/>
      </c>
      <c r="C25" s="11">
        <f>-C21*$B$9</f>
        <v/>
      </c>
      <c r="D25" s="11">
        <f>-D21*$B$9</f>
        <v/>
      </c>
      <c r="E25" s="11">
        <f>-E21*$B$9</f>
        <v/>
      </c>
      <c r="F25" s="11">
        <f>-F21*$B$9</f>
        <v/>
      </c>
    </row>
    <row r="26">
      <c r="A26" s="3" t="inlineStr">
        <is>
          <t>Menos: Cambio en NWC</t>
        </is>
      </c>
      <c r="B26" s="11">
        <f>-(B21-400)*$B$10</f>
        <v/>
      </c>
      <c r="C26" s="11">
        <f>-(C21-B21)*$B$10</f>
        <v/>
      </c>
      <c r="D26" s="11">
        <f>-(D21-C21)*$B$10</f>
        <v/>
      </c>
      <c r="E26" s="11">
        <f>-(E21-D21)*$B$10</f>
        <v/>
      </c>
      <c r="F26" s="11">
        <f>-(F21-E21)*$B$10</f>
        <v/>
      </c>
    </row>
    <row r="27"/>
    <row r="28">
      <c r="A28" s="14" t="inlineStr">
        <is>
          <t>FREE CASH FLOW (FCF)</t>
        </is>
      </c>
      <c r="B28" s="15">
        <f>B23+B24+B25+B26</f>
        <v/>
      </c>
      <c r="C28" s="15">
        <f>C23+C24+C25+C26</f>
        <v/>
      </c>
      <c r="D28" s="15">
        <f>D23+D24+D25+D26</f>
        <v/>
      </c>
      <c r="E28" s="15">
        <f>E23+E24+E25+E26</f>
        <v/>
      </c>
      <c r="F28" s="15">
        <f>F23+F24+F25+F26</f>
        <v/>
      </c>
    </row>
    <row r="29"/>
    <row r="30"/>
    <row r="31">
      <c r="A31" s="2" t="inlineStr">
        <is>
          <t>VALORACIÓN (DCF)</t>
        </is>
      </c>
    </row>
    <row r="32"/>
    <row r="33">
      <c r="A33" s="3" t="inlineStr">
        <is>
          <t>PV de FCF</t>
        </is>
      </c>
      <c r="B33" s="8">
        <f>B28/POWER(1+$B$11,1)</f>
        <v/>
      </c>
      <c r="C33" s="8">
        <f>C28/POWER(1+$B$11,2)</f>
        <v/>
      </c>
      <c r="D33" s="8">
        <f>D28/POWER(1+$B$11,3)</f>
        <v/>
      </c>
      <c r="E33" s="8">
        <f>E28/POWER(1+$B$11,4)</f>
        <v/>
      </c>
      <c r="F33" s="8">
        <f>F28/POWER(1+$B$11,5)</f>
        <v/>
      </c>
    </row>
    <row r="34">
      <c r="A34" s="12" t="inlineStr">
        <is>
          <t>Suma PV de FCF</t>
        </is>
      </c>
      <c r="B34" s="13">
        <f>SUM(B33:F33)</f>
        <v/>
      </c>
    </row>
    <row r="35"/>
    <row r="36">
      <c r="A36" s="12" t="inlineStr">
        <is>
          <t>Terminal Value</t>
        </is>
      </c>
      <c r="B36" s="13">
        <f>F28*(1+$B$12)/($B$11-$B$12)</f>
        <v/>
      </c>
    </row>
    <row r="37">
      <c r="A37" s="12" t="inlineStr">
        <is>
          <t>PV de Terminal Value</t>
        </is>
      </c>
      <c r="B37" s="13">
        <f>B36/POWER(1+$B$11,5)</f>
        <v/>
      </c>
    </row>
    <row r="38"/>
    <row r="39">
      <c r="A39" s="16" t="inlineStr">
        <is>
          <t>ENTERPRISE VALUE</t>
        </is>
      </c>
      <c r="B39" s="17">
        <f>B34+B37</f>
        <v/>
      </c>
    </row>
    <row r="40"/>
    <row r="41">
      <c r="A41" s="3" t="inlineStr">
        <is>
          <t>Más: Efectivo</t>
        </is>
      </c>
      <c r="B41" s="8">
        <f>$B$13</f>
        <v/>
      </c>
    </row>
    <row r="42">
      <c r="A42" s="3" t="inlineStr">
        <is>
          <t>Menos: Deuda</t>
        </is>
      </c>
      <c r="B42" s="11">
        <f>-$B$14</f>
        <v/>
      </c>
    </row>
    <row r="43"/>
    <row r="44">
      <c r="A44" s="18" t="inlineStr">
        <is>
          <t>EQUITY VALUE</t>
        </is>
      </c>
      <c r="B44" s="19">
        <f>B39+B41+B42</f>
        <v/>
      </c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 password="DE58"/>
  <mergeCells count="4">
    <mergeCell ref="A31:H31"/>
    <mergeCell ref="A3:H3"/>
    <mergeCell ref="A17:H17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20" t="inlineStr">
        <is>
          <t>LGF CONSULTING - ANÁLISIS DE SENSIBILIDAD</t>
        </is>
      </c>
    </row>
    <row r="2"/>
    <row r="3">
      <c r="A3" s="21" t="inlineStr">
        <is>
          <t>Equity Value: WACC vs. Tasa de Crecimiento Perpetuo</t>
        </is>
      </c>
    </row>
    <row r="4"/>
    <row r="5">
      <c r="A5" s="22" t="inlineStr">
        <is>
          <t>WACC ↓ / g →</t>
        </is>
      </c>
      <c r="B5" s="23" t="n">
        <v>0.015</v>
      </c>
      <c r="C5" s="23" t="n">
        <v>0.02</v>
      </c>
      <c r="D5" s="23" t="n">
        <v>0.025</v>
      </c>
      <c r="E5" s="23" t="n">
        <v>0.03</v>
      </c>
      <c r="F5" s="23" t="n">
        <v>0.035</v>
      </c>
    </row>
    <row r="6">
      <c r="A6" s="24" t="n">
        <v>0.07000000000000001</v>
      </c>
      <c r="B6" s="25">
        <f>'DCF Model'!$B$5*(1+'DCF Model'!$B$6)^5*(1+B5)/(A6-B5)/POWER(1+A6,5)*10+'DCF Model'!$B$13-'DCF Model'!$B$14</f>
        <v/>
      </c>
      <c r="C6" s="25">
        <f>'DCF Model'!$B$5*(1+'DCF Model'!$B$6)^5*(1+C5)/(A6-C5)/POWER(1+A6,5)*10+'DCF Model'!$B$13-'DCF Model'!$B$14</f>
        <v/>
      </c>
      <c r="D6" s="25">
        <f>'DCF Model'!$B$5*(1+'DCF Model'!$B$6)^5*(1+D5)/(A6-D5)/POWER(1+A6,5)*10+'DCF Model'!$B$13-'DCF Model'!$B$14</f>
        <v/>
      </c>
      <c r="E6" s="25">
        <f>'DCF Model'!$B$5*(1+'DCF Model'!$B$6)^5*(1+E5)/(A6-E5)/POWER(1+A6,5)*10+'DCF Model'!$B$13-'DCF Model'!$B$14</f>
        <v/>
      </c>
      <c r="F6" s="25">
        <f>'DCF Model'!$B$5*(1+'DCF Model'!$B$6)^5*(1+F5)/(A6-F5)/POWER(1+A6,5)*10+'DCF Model'!$B$13-'DCF Model'!$B$14</f>
        <v/>
      </c>
    </row>
    <row r="7">
      <c r="A7" s="24" t="n">
        <v>0.08</v>
      </c>
      <c r="B7" s="25">
        <f>'DCF Model'!$B$5*(1+'DCF Model'!$B$6)^5*(1+B5)/(A7-B5)/POWER(1+A7,5)*10+'DCF Model'!$B$13-'DCF Model'!$B$14</f>
        <v/>
      </c>
      <c r="C7" s="25">
        <f>'DCF Model'!$B$5*(1+'DCF Model'!$B$6)^5*(1+C5)/(A7-C5)/POWER(1+A7,5)*10+'DCF Model'!$B$13-'DCF Model'!$B$14</f>
        <v/>
      </c>
      <c r="D7" s="25">
        <f>'DCF Model'!$B$5*(1+'DCF Model'!$B$6)^5*(1+D5)/(A7-D5)/POWER(1+A7,5)*10+'DCF Model'!$B$13-'DCF Model'!$B$14</f>
        <v/>
      </c>
      <c r="E7" s="25">
        <f>'DCF Model'!$B$5*(1+'DCF Model'!$B$6)^5*(1+E5)/(A7-E5)/POWER(1+A7,5)*10+'DCF Model'!$B$13-'DCF Model'!$B$14</f>
        <v/>
      </c>
      <c r="F7" s="25">
        <f>'DCF Model'!$B$5*(1+'DCF Model'!$B$6)^5*(1+F5)/(A7-F5)/POWER(1+A7,5)*10+'DCF Model'!$B$13-'DCF Model'!$B$14</f>
        <v/>
      </c>
    </row>
    <row r="8">
      <c r="A8" s="24" t="n">
        <v>0.09</v>
      </c>
      <c r="B8" s="25">
        <f>'DCF Model'!$B$5*(1+'DCF Model'!$B$6)^5*(1+B5)/(A8-B5)/POWER(1+A8,5)*10+'DCF Model'!$B$13-'DCF Model'!$B$14</f>
        <v/>
      </c>
      <c r="C8" s="25">
        <f>'DCF Model'!$B$5*(1+'DCF Model'!$B$6)^5*(1+C5)/(A8-C5)/POWER(1+A8,5)*10+'DCF Model'!$B$13-'DCF Model'!$B$14</f>
        <v/>
      </c>
      <c r="D8" s="25">
        <f>'DCF Model'!$B$5*(1+'DCF Model'!$B$6)^5*(1+D5)/(A8-D5)/POWER(1+A8,5)*10+'DCF Model'!$B$13-'DCF Model'!$B$14</f>
        <v/>
      </c>
      <c r="E8" s="25">
        <f>'DCF Model'!$B$5*(1+'DCF Model'!$B$6)^5*(1+E5)/(A8-E5)/POWER(1+A8,5)*10+'DCF Model'!$B$13-'DCF Model'!$B$14</f>
        <v/>
      </c>
      <c r="F8" s="25">
        <f>'DCF Model'!$B$5*(1+'DCF Model'!$B$6)^5*(1+F5)/(A8-F5)/POWER(1+A8,5)*10+'DCF Model'!$B$13-'DCF Model'!$B$14</f>
        <v/>
      </c>
    </row>
    <row r="9">
      <c r="A9" s="24" t="n">
        <v>0.1</v>
      </c>
      <c r="B9" s="25">
        <f>'DCF Model'!$B$5*(1+'DCF Model'!$B$6)^5*(1+B5)/(A9-B5)/POWER(1+A9,5)*10+'DCF Model'!$B$13-'DCF Model'!$B$14</f>
        <v/>
      </c>
      <c r="C9" s="25">
        <f>'DCF Model'!$B$5*(1+'DCF Model'!$B$6)^5*(1+C5)/(A9-C5)/POWER(1+A9,5)*10+'DCF Model'!$B$13-'DCF Model'!$B$14</f>
        <v/>
      </c>
      <c r="D9" s="25">
        <f>'DCF Model'!$B$5*(1+'DCF Model'!$B$6)^5*(1+D5)/(A9-D5)/POWER(1+A9,5)*10+'DCF Model'!$B$13-'DCF Model'!$B$14</f>
        <v/>
      </c>
      <c r="E9" s="25">
        <f>'DCF Model'!$B$5*(1+'DCF Model'!$B$6)^5*(1+E5)/(A9-E5)/POWER(1+A9,5)*10+'DCF Model'!$B$13-'DCF Model'!$B$14</f>
        <v/>
      </c>
      <c r="F9" s="25">
        <f>'DCF Model'!$B$5*(1+'DCF Model'!$B$6)^5*(1+F5)/(A9-F5)/POWER(1+A9,5)*10+'DCF Model'!$B$13-'DCF Model'!$B$14</f>
        <v/>
      </c>
    </row>
    <row r="10">
      <c r="A10" s="24" t="n">
        <v>0.11</v>
      </c>
      <c r="B10" s="25">
        <f>'DCF Model'!$B$5*(1+'DCF Model'!$B$6)^5*(1+B5)/(A10-B5)/POWER(1+A10,5)*10+'DCF Model'!$B$13-'DCF Model'!$B$14</f>
        <v/>
      </c>
      <c r="C10" s="25">
        <f>'DCF Model'!$B$5*(1+'DCF Model'!$B$6)^5*(1+C5)/(A10-C5)/POWER(1+A10,5)*10+'DCF Model'!$B$13-'DCF Model'!$B$14</f>
        <v/>
      </c>
      <c r="D10" s="25">
        <f>'DCF Model'!$B$5*(1+'DCF Model'!$B$6)^5*(1+D5)/(A10-D5)/POWER(1+A10,5)*10+'DCF Model'!$B$13-'DCF Model'!$B$14</f>
        <v/>
      </c>
      <c r="E10" s="25">
        <f>'DCF Model'!$B$5*(1+'DCF Model'!$B$6)^5*(1+E5)/(A10-E5)/POWER(1+A10,5)*10+'DCF Model'!$B$13-'DCF Model'!$B$14</f>
        <v/>
      </c>
      <c r="F10" s="25">
        <f>'DCF Model'!$B$5*(1+'DCF Model'!$B$6)^5*(1+F5)/(A10-F5)/POWER(1+A10,5)*10+'DCF Model'!$B$13-'DCF Model'!$B$14</f>
        <v/>
      </c>
    </row>
    <row r="11"/>
    <row r="12"/>
    <row r="13">
      <c r="A13" s="21" t="inlineStr">
        <is>
          <t>Equity Value: Crecimiento EBIT vs. WACC</t>
        </is>
      </c>
    </row>
    <row r="14"/>
    <row r="15">
      <c r="A15" s="22" t="inlineStr">
        <is>
          <t>Crecimiento ↓ / WACC →</t>
        </is>
      </c>
      <c r="B15" s="23" t="n">
        <v>0.07000000000000001</v>
      </c>
      <c r="C15" s="23" t="n">
        <v>0.08</v>
      </c>
      <c r="D15" s="23" t="n">
        <v>0.09</v>
      </c>
      <c r="E15" s="23" t="n">
        <v>0.1</v>
      </c>
      <c r="F15" s="23" t="n">
        <v>0.11</v>
      </c>
    </row>
    <row r="16">
      <c r="A16" s="24" t="n">
        <v>0.05</v>
      </c>
      <c r="B16" s="25">
        <f>'DCF Model'!$B$5*(1+A16)^5*(1+'DCF Model'!$B$12)/(B15-'DCF Model'!$B$12)/POWER(1+B15,5)*10+'DCF Model'!$B$13-'DCF Model'!$B$14</f>
        <v/>
      </c>
      <c r="C16" s="25">
        <f>'DCF Model'!$B$5*(1+A16)^5*(1+'DCF Model'!$B$12)/(C15-'DCF Model'!$B$12)/POWER(1+C15,5)*10+'DCF Model'!$B$13-'DCF Model'!$B$14</f>
        <v/>
      </c>
      <c r="D16" s="25">
        <f>'DCF Model'!$B$5*(1+A16)^5*(1+'DCF Model'!$B$12)/(D15-'DCF Model'!$B$12)/POWER(1+D15,5)*10+'DCF Model'!$B$13-'DCF Model'!$B$14</f>
        <v/>
      </c>
      <c r="E16" s="25">
        <f>'DCF Model'!$B$5*(1+A16)^5*(1+'DCF Model'!$B$12)/(E15-'DCF Model'!$B$12)/POWER(1+E15,5)*10+'DCF Model'!$B$13-'DCF Model'!$B$14</f>
        <v/>
      </c>
      <c r="F16" s="25">
        <f>'DCF Model'!$B$5*(1+A16)^5*(1+'DCF Model'!$B$12)/(F15-'DCF Model'!$B$12)/POWER(1+F15,5)*10+'DCF Model'!$B$13-'DCF Model'!$B$14</f>
        <v/>
      </c>
    </row>
    <row r="17">
      <c r="A17" s="24" t="n">
        <v>0.075</v>
      </c>
      <c r="B17" s="25">
        <f>'DCF Model'!$B$5*(1+A17)^5*(1+'DCF Model'!$B$12)/(B15-'DCF Model'!$B$12)/POWER(1+B15,5)*10+'DCF Model'!$B$13-'DCF Model'!$B$14</f>
        <v/>
      </c>
      <c r="C17" s="25">
        <f>'DCF Model'!$B$5*(1+A17)^5*(1+'DCF Model'!$B$12)/(C15-'DCF Model'!$B$12)/POWER(1+C15,5)*10+'DCF Model'!$B$13-'DCF Model'!$B$14</f>
        <v/>
      </c>
      <c r="D17" s="25">
        <f>'DCF Model'!$B$5*(1+A17)^5*(1+'DCF Model'!$B$12)/(D15-'DCF Model'!$B$12)/POWER(1+D15,5)*10+'DCF Model'!$B$13-'DCF Model'!$B$14</f>
        <v/>
      </c>
      <c r="E17" s="25">
        <f>'DCF Model'!$B$5*(1+A17)^5*(1+'DCF Model'!$B$12)/(E15-'DCF Model'!$B$12)/POWER(1+E15,5)*10+'DCF Model'!$B$13-'DCF Model'!$B$14</f>
        <v/>
      </c>
      <c r="F17" s="25">
        <f>'DCF Model'!$B$5*(1+A17)^5*(1+'DCF Model'!$B$12)/(F15-'DCF Model'!$B$12)/POWER(1+F15,5)*10+'DCF Model'!$B$13-'DCF Model'!$B$14</f>
        <v/>
      </c>
    </row>
    <row r="18">
      <c r="A18" s="24" t="n">
        <v>0.1</v>
      </c>
      <c r="B18" s="25">
        <f>'DCF Model'!$B$5*(1+A18)^5*(1+'DCF Model'!$B$12)/(B15-'DCF Model'!$B$12)/POWER(1+B15,5)*10+'DCF Model'!$B$13-'DCF Model'!$B$14</f>
        <v/>
      </c>
      <c r="C18" s="25">
        <f>'DCF Model'!$B$5*(1+A18)^5*(1+'DCF Model'!$B$12)/(C15-'DCF Model'!$B$12)/POWER(1+C15,5)*10+'DCF Model'!$B$13-'DCF Model'!$B$14</f>
        <v/>
      </c>
      <c r="D18" s="25">
        <f>'DCF Model'!$B$5*(1+A18)^5*(1+'DCF Model'!$B$12)/(D15-'DCF Model'!$B$12)/POWER(1+D15,5)*10+'DCF Model'!$B$13-'DCF Model'!$B$14</f>
        <v/>
      </c>
      <c r="E18" s="25">
        <f>'DCF Model'!$B$5*(1+A18)^5*(1+'DCF Model'!$B$12)/(E15-'DCF Model'!$B$12)/POWER(1+E15,5)*10+'DCF Model'!$B$13-'DCF Model'!$B$14</f>
        <v/>
      </c>
      <c r="F18" s="25">
        <f>'DCF Model'!$B$5*(1+A18)^5*(1+'DCF Model'!$B$12)/(F15-'DCF Model'!$B$12)/POWER(1+F15,5)*10+'DCF Model'!$B$13-'DCF Model'!$B$14</f>
        <v/>
      </c>
    </row>
    <row r="19">
      <c r="A19" s="24" t="n">
        <v>0.125</v>
      </c>
      <c r="B19" s="25">
        <f>'DCF Model'!$B$5*(1+A19)^5*(1+'DCF Model'!$B$12)/(B15-'DCF Model'!$B$12)/POWER(1+B15,5)*10+'DCF Model'!$B$13-'DCF Model'!$B$14</f>
        <v/>
      </c>
      <c r="C19" s="25">
        <f>'DCF Model'!$B$5*(1+A19)^5*(1+'DCF Model'!$B$12)/(C15-'DCF Model'!$B$12)/POWER(1+C15,5)*10+'DCF Model'!$B$13-'DCF Model'!$B$14</f>
        <v/>
      </c>
      <c r="D19" s="25">
        <f>'DCF Model'!$B$5*(1+A19)^5*(1+'DCF Model'!$B$12)/(D15-'DCF Model'!$B$12)/POWER(1+D15,5)*10+'DCF Model'!$B$13-'DCF Model'!$B$14</f>
        <v/>
      </c>
      <c r="E19" s="25">
        <f>'DCF Model'!$B$5*(1+A19)^5*(1+'DCF Model'!$B$12)/(E15-'DCF Model'!$B$12)/POWER(1+E15,5)*10+'DCF Model'!$B$13-'DCF Model'!$B$14</f>
        <v/>
      </c>
      <c r="F19" s="25">
        <f>'DCF Model'!$B$5*(1+A19)^5*(1+'DCF Model'!$B$12)/(F15-'DCF Model'!$B$12)/POWER(1+F15,5)*10+'DCF Model'!$B$13-'DCF Model'!$B$14</f>
        <v/>
      </c>
    </row>
    <row r="20">
      <c r="A20" s="24" t="n">
        <v>0.15</v>
      </c>
      <c r="B20" s="25">
        <f>'DCF Model'!$B$5*(1+A20)^5*(1+'DCF Model'!$B$12)/(B15-'DCF Model'!$B$12)/POWER(1+B15,5)*10+'DCF Model'!$B$13-'DCF Model'!$B$14</f>
        <v/>
      </c>
      <c r="C20" s="25">
        <f>'DCF Model'!$B$5*(1+A20)^5*(1+'DCF Model'!$B$12)/(C15-'DCF Model'!$B$12)/POWER(1+C15,5)*10+'DCF Model'!$B$13-'DCF Model'!$B$14</f>
        <v/>
      </c>
      <c r="D20" s="25">
        <f>'DCF Model'!$B$5*(1+A20)^5*(1+'DCF Model'!$B$12)/(D15-'DCF Model'!$B$12)/POWER(1+D15,5)*10+'DCF Model'!$B$13-'DCF Model'!$B$14</f>
        <v/>
      </c>
      <c r="E20" s="25">
        <f>'DCF Model'!$B$5*(1+A20)^5*(1+'DCF Model'!$B$12)/(E15-'DCF Model'!$B$12)/POWER(1+E15,5)*10+'DCF Model'!$B$13-'DCF Model'!$B$14</f>
        <v/>
      </c>
      <c r="F20" s="25">
        <f>'DCF Model'!$B$5*(1+A20)^5*(1+'DCF Model'!$B$12)/(F15-'DCF Model'!$B$12)/POWER(1+F15,5)*10+'DCF Model'!$B$13-'DCF Model'!$B$14</f>
        <v/>
      </c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 password="DE58"/>
  <mergeCells count="3">
    <mergeCell ref="A3:H3"/>
    <mergeCell ref="A13:H13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2025-12-03T14:56:51Z</dcterms:created>
  <dcterms:modified xmlns:dcterms="http://purl.org/dc/terms/" xmlns:xsi="http://www.w3.org/2001/XMLSchema-instance" xsi:type="dcterms:W3CDTF">2025-12-03T14:56:51Z</dcterms:modified>
</cp:coreProperties>
</file>